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0255\users$\STABRATH\PRIVATE\StdBK\Årets hund\Nya 2024\"/>
    </mc:Choice>
  </mc:AlternateContent>
  <xr:revisionPtr revIDLastSave="0" documentId="13_ncr:1_{87197DA4-0D7F-429F-93BB-6B9203C77240}" xr6:coauthVersionLast="47" xr6:coauthVersionMax="47" xr10:uidLastSave="{00000000-0000-0000-0000-000000000000}"/>
  <bookViews>
    <workbookView xWindow="-120" yWindow="-120" windowWidth="29040" windowHeight="15840" tabRatio="653" xr2:uid="{00000000-000D-0000-FFFF-FFFF00000000}"/>
  </bookViews>
  <sheets>
    <sheet name="Instruktioner" sheetId="3" r:id="rId1"/>
    <sheet name="Resulta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13" i="1"/>
  <c r="L12" i="1"/>
  <c r="L11" i="1"/>
  <c r="L10" i="1"/>
  <c r="L9" i="1"/>
  <c r="L4" i="1"/>
  <c r="L5" i="1"/>
  <c r="L6" i="1"/>
  <c r="L7" i="1"/>
  <c r="L3" i="1"/>
  <c r="M7" i="1" l="1"/>
  <c r="M6" i="1"/>
  <c r="M5" i="1"/>
  <c r="M4" i="1"/>
  <c r="M3" i="1"/>
  <c r="M9" i="1"/>
  <c r="M10" i="1"/>
  <c r="M11" i="1"/>
  <c r="M12" i="1"/>
  <c r="M13" i="1"/>
  <c r="L26" i="1"/>
  <c r="L25" i="1"/>
  <c r="L24" i="1"/>
  <c r="L18" i="1" l="1"/>
  <c r="L21" i="1"/>
  <c r="L22" i="1"/>
  <c r="L23" i="1"/>
  <c r="N10" i="1"/>
  <c r="N11" i="1"/>
  <c r="N12" i="1"/>
  <c r="N13" i="1"/>
  <c r="N9" i="1"/>
  <c r="N4" i="1"/>
  <c r="N5" i="1"/>
  <c r="N6" i="1"/>
  <c r="N7" i="1"/>
  <c r="N3" i="1"/>
  <c r="L20" i="1" l="1"/>
  <c r="L17" i="1"/>
  <c r="L16" i="1"/>
  <c r="L28" i="1" l="1"/>
  <c r="O13" i="1" l="1"/>
  <c r="O11" i="1"/>
  <c r="O12" i="1"/>
  <c r="O6" i="1" l="1"/>
  <c r="O4" i="1"/>
  <c r="O10" i="1"/>
  <c r="O7" i="1"/>
  <c r="O9" i="1"/>
  <c r="R9" i="1" s="1"/>
  <c r="O3" i="1"/>
  <c r="R12" i="1" l="1"/>
  <c r="R13" i="1"/>
  <c r="S13" i="1" s="1"/>
  <c r="T13" i="1" s="1"/>
  <c r="R11" i="1"/>
  <c r="R10" i="1"/>
  <c r="O5" i="1"/>
  <c r="R5" i="1" s="1"/>
  <c r="S9" i="1" l="1"/>
  <c r="S12" i="1"/>
  <c r="T12" i="1" s="1"/>
  <c r="S10" i="1"/>
  <c r="T10" i="1" s="1"/>
  <c r="S11" i="1"/>
  <c r="T11" i="1" s="1"/>
  <c r="R3" i="1"/>
  <c r="R6" i="1"/>
  <c r="R7" i="1"/>
  <c r="S7" i="1" s="1"/>
  <c r="T7" i="1" s="1"/>
  <c r="R4" i="1"/>
  <c r="A8" i="1"/>
  <c r="A28" i="1"/>
  <c r="A23" i="1"/>
  <c r="A19" i="1"/>
  <c r="A9" i="1"/>
  <c r="A6" i="1"/>
  <c r="A22" i="1"/>
  <c r="A25" i="1"/>
  <c r="A24" i="1"/>
  <c r="A4" i="1"/>
  <c r="A12" i="1"/>
  <c r="A5" i="1"/>
  <c r="A21" i="1"/>
  <c r="A14" i="1"/>
  <c r="A15" i="1"/>
  <c r="A3" i="1"/>
  <c r="A10" i="1"/>
  <c r="A11" i="1"/>
  <c r="A13" i="1"/>
  <c r="A26" i="1"/>
  <c r="A29" i="1"/>
  <c r="A27" i="1"/>
  <c r="A7" i="1"/>
  <c r="A20" i="1"/>
  <c r="A17" i="1"/>
  <c r="A16" i="1"/>
  <c r="S4" i="1" l="1"/>
  <c r="T4" i="1" s="1"/>
  <c r="S6" i="1"/>
  <c r="T6" i="1" s="1"/>
  <c r="S3" i="1"/>
  <c r="T3" i="1" s="1"/>
  <c r="S5" i="1"/>
  <c r="T5" i="1" s="1"/>
  <c r="B8" i="1"/>
  <c r="C8" i="1" s="1"/>
  <c r="T9" i="1"/>
  <c r="B10" i="1"/>
  <c r="C10" i="1" s="1"/>
  <c r="B13" i="1"/>
  <c r="C13" i="1" s="1"/>
  <c r="B12" i="1"/>
  <c r="C12" i="1" s="1"/>
  <c r="B22" i="1"/>
  <c r="C22" i="1" s="1"/>
  <c r="B16" i="1"/>
  <c r="C16" i="1" s="1"/>
  <c r="B7" i="1"/>
  <c r="C7" i="1" s="1"/>
  <c r="B3" i="1"/>
  <c r="C3" i="1" s="1"/>
  <c r="B14" i="1"/>
  <c r="C14" i="1" s="1"/>
  <c r="B4" i="1"/>
  <c r="C4" i="1" s="1"/>
  <c r="B6" i="1"/>
  <c r="C6" i="1" s="1"/>
  <c r="B20" i="1"/>
  <c r="C20" i="1" s="1"/>
  <c r="B19" i="1"/>
  <c r="C19" i="1" s="1"/>
  <c r="B27" i="1"/>
  <c r="C27" i="1" s="1"/>
  <c r="B29" i="1"/>
  <c r="C29" i="1" s="1"/>
  <c r="B28" i="1"/>
  <c r="C28" i="1" s="1"/>
  <c r="B21" i="1"/>
  <c r="C21" i="1" s="1"/>
  <c r="B24" i="1"/>
  <c r="C24" i="1" s="1"/>
  <c r="B9" i="1"/>
  <c r="C9" i="1" s="1"/>
  <c r="B17" i="1"/>
  <c r="C17" i="1" s="1"/>
  <c r="B26" i="1"/>
  <c r="C26" i="1" s="1"/>
  <c r="B11" i="1"/>
  <c r="C11" i="1" s="1"/>
  <c r="B15" i="1"/>
  <c r="C15" i="1" s="1"/>
  <c r="B5" i="1"/>
  <c r="C5" i="1" s="1"/>
  <c r="B25" i="1"/>
  <c r="C25" i="1" s="1"/>
  <c r="B23" i="1"/>
  <c r="C23" i="1" s="1"/>
  <c r="U9" i="1" l="1"/>
  <c r="P9" i="1" s="1"/>
  <c r="U10" i="1"/>
  <c r="P10" i="1" s="1"/>
  <c r="U12" i="1"/>
  <c r="P12" i="1" s="1"/>
  <c r="U11" i="1"/>
  <c r="P11" i="1" s="1"/>
  <c r="U13" i="1"/>
  <c r="P13" i="1" s="1"/>
  <c r="U3" i="1"/>
  <c r="P3" i="1" s="1"/>
  <c r="U7" i="1"/>
  <c r="P7" i="1" s="1"/>
  <c r="U5" i="1"/>
  <c r="P5" i="1" s="1"/>
  <c r="U4" i="1"/>
  <c r="P4" i="1" s="1"/>
  <c r="U6" i="1"/>
  <c r="P6" i="1" s="1"/>
  <c r="P22" i="1"/>
  <c r="P25" i="1"/>
  <c r="P27" i="1"/>
  <c r="P26" i="1"/>
  <c r="P29" i="1"/>
  <c r="P23" i="1"/>
  <c r="P28" i="1"/>
  <c r="P21" i="1"/>
  <c r="P24" i="1"/>
  <c r="Q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Abrahamsson, Thomas</author>
    <author>Klas</author>
  </authors>
  <commentList>
    <comment ref="I2" authorId="0" shapeId="0" xr:uid="{646DAA02-677A-4BD8-9656-A1D216450142}">
      <text>
        <r>
          <rPr>
            <sz val="9"/>
            <color indexed="81"/>
            <rFont val="Tahoma"/>
            <family val="2"/>
          </rPr>
          <t>Minst 5st startande</t>
        </r>
      </text>
    </comment>
    <comment ref="J2" authorId="1" shapeId="0" xr:uid="{00000000-0006-0000-0100-000001000000}">
      <text>
        <r>
          <rPr>
            <sz val="8"/>
            <color indexed="81"/>
            <rFont val="Tahoma"/>
            <family val="2"/>
          </rPr>
          <t>Både tids- och hinderfel</t>
        </r>
      </text>
    </comment>
    <comment ref="D20" authorId="0" shapeId="0" xr:uid="{7392F65D-6AB5-4253-BE99-1DA5716A67D3}">
      <text>
        <r>
          <rPr>
            <sz val="9"/>
            <color indexed="81"/>
            <rFont val="Tahoma"/>
            <family val="2"/>
          </rPr>
          <t>Förkortning av landslagsuttagning. För aktuella regler se https://agilityklubben.se/landslaget/</t>
        </r>
      </text>
    </comment>
    <comment ref="F31" authorId="0" shapeId="0" xr:uid="{4D66FFCA-51CC-41AD-AEBB-C9819BA899E9}">
      <text>
        <r>
          <rPr>
            <sz val="9"/>
            <color indexed="81"/>
            <rFont val="Tahoma"/>
            <family val="2"/>
          </rPr>
          <t>Behöver bara fyllas i ifall du är med och tävlar om årets nybörjarhund</t>
        </r>
      </text>
    </comment>
  </commentList>
</comments>
</file>

<file path=xl/sharedStrings.xml><?xml version="1.0" encoding="utf-8"?>
<sst xmlns="http://schemas.openxmlformats.org/spreadsheetml/2006/main" count="78" uniqueCount="48">
  <si>
    <t>Tävling</t>
  </si>
  <si>
    <t>Datum</t>
  </si>
  <si>
    <t>Typ</t>
  </si>
  <si>
    <t>Placering</t>
  </si>
  <si>
    <t>Fel</t>
  </si>
  <si>
    <t>Antal startande</t>
  </si>
  <si>
    <t>Extrapoäng</t>
  </si>
  <si>
    <t>Totalpoäng</t>
  </si>
  <si>
    <t>Rank</t>
  </si>
  <si>
    <t>Count</t>
  </si>
  <si>
    <t>Adjusted Rank</t>
  </si>
  <si>
    <t>Rank/Count</t>
  </si>
  <si>
    <t>Pinne</t>
  </si>
  <si>
    <t>Agility</t>
  </si>
  <si>
    <t>Hopp</t>
  </si>
  <si>
    <t>Bonuspoäng</t>
  </si>
  <si>
    <t>xxx</t>
  </si>
  <si>
    <t>SM-kval</t>
  </si>
  <si>
    <t>LLU-kval</t>
  </si>
  <si>
    <t>NM-kval</t>
  </si>
  <si>
    <t>EO-kval</t>
  </si>
  <si>
    <t>VM-kval</t>
  </si>
  <si>
    <t>DM placering</t>
  </si>
  <si>
    <t xml:space="preserve">Totalpoäng </t>
  </si>
  <si>
    <t>Poäng</t>
  </si>
  <si>
    <t>% slagna hundar</t>
  </si>
  <si>
    <t>Resultat</t>
  </si>
  <si>
    <t>Namn</t>
  </si>
  <si>
    <t>REGVxx/TAVLICxx</t>
  </si>
  <si>
    <t>SM-final kval</t>
  </si>
  <si>
    <t>Antal finalekipage:</t>
  </si>
  <si>
    <t>NM placering final</t>
  </si>
  <si>
    <t>EO placering final</t>
  </si>
  <si>
    <t>SM placering final</t>
  </si>
  <si>
    <t>VM placering final</t>
  </si>
  <si>
    <t>202x-xx-xx</t>
  </si>
  <si>
    <t>Total bonuspoäng</t>
  </si>
  <si>
    <t>Top 5+5</t>
  </si>
  <si>
    <t>Fyll enbart i uppgifter i de gula fälten i Resultat-fliken.</t>
  </si>
  <si>
    <t>Glöm inte att fylla i ekipage och reg/tävlings nr.</t>
  </si>
  <si>
    <t>Klass 1, 2 eller 3</t>
  </si>
  <si>
    <t>Förnamn Efternamn</t>
  </si>
  <si>
    <t>Förare:</t>
  </si>
  <si>
    <t>Hund:</t>
  </si>
  <si>
    <t>Reg nr/tävlings nr:</t>
  </si>
  <si>
    <t>Tävlar du för årets nybörjarhund?</t>
  </si>
  <si>
    <t>Tävlar du för årets nybörjarhund så glöm inte att fylla i det.</t>
  </si>
  <si>
    <r>
      <t xml:space="preserve">Skicka in denna Excel-filen till </t>
    </r>
    <r>
      <rPr>
        <b/>
        <sz val="12"/>
        <color rgb="FF3333FF"/>
        <rFont val="Arial"/>
        <family val="2"/>
      </rPr>
      <t>Tavling@Stenungsundsbk.se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</si>
</sst>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3333FF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0" fontId="1" fillId="0" borderId="0" xfId="0" applyFont="1"/>
    <xf numFmtId="0" fontId="6" fillId="2" borderId="0" xfId="0" applyFont="1" applyFill="1" applyAlignment="1" applyProtection="1">
      <alignment horizontal="right"/>
      <protection hidden="1"/>
    </xf>
    <xf numFmtId="0" fontId="1" fillId="2" borderId="1" xfId="0" applyFont="1" applyFill="1" applyBorder="1" applyProtection="1">
      <protection hidden="1"/>
    </xf>
    <xf numFmtId="0" fontId="1" fillId="2" borderId="1" xfId="0" applyFont="1" applyFill="1" applyBorder="1" applyAlignment="1" applyProtection="1">
      <alignment wrapText="1"/>
      <protection hidden="1"/>
    </xf>
    <xf numFmtId="164" fontId="0" fillId="7" borderId="1" xfId="0" applyNumberFormat="1" applyFill="1" applyBorder="1" applyProtection="1">
      <protection hidden="1"/>
    </xf>
    <xf numFmtId="0" fontId="0" fillId="7" borderId="1" xfId="0" applyFill="1" applyBorder="1" applyProtection="1">
      <protection hidden="1"/>
    </xf>
    <xf numFmtId="1" fontId="3" fillId="7" borderId="1" xfId="0" applyNumberFormat="1" applyFont="1" applyFill="1" applyBorder="1" applyProtection="1">
      <protection hidden="1"/>
    </xf>
    <xf numFmtId="0" fontId="1" fillId="7" borderId="1" xfId="0" applyFont="1" applyFill="1" applyBorder="1" applyProtection="1">
      <protection hidden="1"/>
    </xf>
    <xf numFmtId="0" fontId="2" fillId="8" borderId="1" xfId="0" applyFont="1" applyFill="1" applyBorder="1" applyProtection="1">
      <protection locked="0"/>
    </xf>
    <xf numFmtId="0" fontId="7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6" fillId="3" borderId="3" xfId="0" applyFont="1" applyFill="1" applyBorder="1"/>
    <xf numFmtId="0" fontId="7" fillId="3" borderId="4" xfId="0" applyFont="1" applyFill="1" applyBorder="1"/>
    <xf numFmtId="0" fontId="6" fillId="3" borderId="5" xfId="0" applyFont="1" applyFill="1" applyBorder="1"/>
    <xf numFmtId="0" fontId="7" fillId="3" borderId="6" xfId="0" applyFont="1" applyFill="1" applyBorder="1"/>
    <xf numFmtId="0" fontId="6" fillId="3" borderId="7" xfId="0" applyFont="1" applyFill="1" applyBorder="1"/>
    <xf numFmtId="0" fontId="7" fillId="3" borderId="8" xfId="0" applyFont="1" applyFill="1" applyBorder="1"/>
    <xf numFmtId="0" fontId="7" fillId="4" borderId="0" xfId="0" applyFont="1" applyFill="1"/>
    <xf numFmtId="0" fontId="10" fillId="8" borderId="1" xfId="0" applyFont="1" applyFill="1" applyBorder="1" applyProtection="1">
      <protection locked="0"/>
    </xf>
    <xf numFmtId="0" fontId="10" fillId="3" borderId="1" xfId="0" applyFont="1" applyFill="1" applyBorder="1" applyProtection="1">
      <protection locked="0"/>
    </xf>
    <xf numFmtId="0" fontId="3" fillId="7" borderId="1" xfId="0" applyFont="1" applyFill="1" applyBorder="1" applyProtection="1">
      <protection hidden="1"/>
    </xf>
    <xf numFmtId="0" fontId="0" fillId="7" borderId="1" xfId="1" applyNumberFormat="1" applyFont="1" applyFill="1" applyBorder="1" applyProtection="1">
      <protection hidden="1"/>
    </xf>
    <xf numFmtId="0" fontId="2" fillId="7" borderId="1" xfId="0" applyFont="1" applyFill="1" applyBorder="1" applyProtection="1">
      <protection locked="0"/>
    </xf>
    <xf numFmtId="14" fontId="2" fillId="7" borderId="1" xfId="0" applyNumberFormat="1" applyFont="1" applyFill="1" applyBorder="1" applyProtection="1">
      <protection locked="0"/>
    </xf>
    <xf numFmtId="0" fontId="7" fillId="0" borderId="0" xfId="0" applyFont="1" applyProtection="1">
      <protection hidden="1"/>
    </xf>
    <xf numFmtId="0" fontId="0" fillId="0" borderId="0" xfId="0" applyProtection="1">
      <protection hidden="1"/>
    </xf>
    <xf numFmtId="0" fontId="1" fillId="8" borderId="1" xfId="0" applyFont="1" applyFill="1" applyBorder="1" applyProtection="1">
      <protection hidden="1"/>
    </xf>
    <xf numFmtId="0" fontId="6" fillId="0" borderId="2" xfId="0" applyFont="1" applyBorder="1" applyProtection="1">
      <protection locked="0"/>
    </xf>
    <xf numFmtId="0" fontId="6" fillId="9" borderId="1" xfId="0" applyFont="1" applyFill="1" applyBorder="1" applyAlignment="1" applyProtection="1">
      <alignment wrapText="1"/>
      <protection hidden="1"/>
    </xf>
    <xf numFmtId="0" fontId="6" fillId="6" borderId="1" xfId="0" applyFont="1" applyFill="1" applyBorder="1" applyProtection="1">
      <protection hidden="1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right"/>
      <protection hidden="1"/>
    </xf>
    <xf numFmtId="0" fontId="6" fillId="3" borderId="1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  <color rgb="FF3333FF"/>
      <color rgb="FF00FF00"/>
      <color rgb="FF99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A1:B5"/>
  <sheetViews>
    <sheetView tabSelected="1" workbookViewId="0">
      <selection activeCell="B13" sqref="B13"/>
    </sheetView>
  </sheetViews>
  <sheetFormatPr defaultRowHeight="13.2" x14ac:dyDescent="0.25"/>
  <cols>
    <col min="1" max="1" width="9.109375" style="3"/>
    <col min="2" max="2" width="81" bestFit="1" customWidth="1"/>
  </cols>
  <sheetData>
    <row r="1" spans="1:2" ht="15.6" x14ac:dyDescent="0.3">
      <c r="A1" s="14">
        <v>1</v>
      </c>
      <c r="B1" s="15" t="s">
        <v>38</v>
      </c>
    </row>
    <row r="2" spans="1:2" ht="15.6" x14ac:dyDescent="0.3">
      <c r="A2" s="16"/>
      <c r="B2" s="17" t="s">
        <v>39</v>
      </c>
    </row>
    <row r="3" spans="1:2" ht="15.6" x14ac:dyDescent="0.3">
      <c r="A3" s="16"/>
      <c r="B3" s="17" t="s">
        <v>46</v>
      </c>
    </row>
    <row r="4" spans="1:2" ht="15.6" x14ac:dyDescent="0.3">
      <c r="A4" s="16"/>
      <c r="B4" s="17"/>
    </row>
    <row r="5" spans="1:2" ht="16.2" thickBot="1" x14ac:dyDescent="0.35">
      <c r="A5" s="18">
        <v>2</v>
      </c>
      <c r="B5" s="19" t="s">
        <v>47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Footer>&amp;R&amp;1#&amp;"Arial"&amp;9&amp;K737373Sensitivity: Internal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U31"/>
  <sheetViews>
    <sheetView topLeftCell="D1" workbookViewId="0">
      <selection activeCell="D16" sqref="D16"/>
    </sheetView>
  </sheetViews>
  <sheetFormatPr defaultColWidth="9.109375" defaultRowHeight="13.2" x14ac:dyDescent="0.25"/>
  <cols>
    <col min="1" max="1" width="5.33203125" style="28" hidden="1" customWidth="1"/>
    <col min="2" max="2" width="5.44140625" style="28" hidden="1" customWidth="1"/>
    <col min="3" max="3" width="4.88671875" style="28" hidden="1" customWidth="1"/>
    <col min="4" max="4" width="19.33203125" style="28" bestFit="1" customWidth="1"/>
    <col min="5" max="5" width="10.33203125" style="28" bestFit="1" customWidth="1"/>
    <col min="6" max="6" width="6.109375" style="28" bestFit="1" customWidth="1"/>
    <col min="7" max="7" width="16.33203125" style="28" bestFit="1" customWidth="1"/>
    <col min="8" max="8" width="9.6640625" style="28" bestFit="1" customWidth="1"/>
    <col min="9" max="9" width="14.88671875" style="28" bestFit="1" customWidth="1"/>
    <col min="10" max="10" width="6" style="28" bestFit="1" customWidth="1"/>
    <col min="11" max="11" width="7" style="28" bestFit="1" customWidth="1"/>
    <col min="12" max="12" width="9.33203125" style="28" customWidth="1"/>
    <col min="13" max="13" width="7.44140625" style="28" bestFit="1" customWidth="1"/>
    <col min="14" max="14" width="11.5546875" style="28" customWidth="1"/>
    <col min="15" max="16" width="11.33203125" style="28" bestFit="1" customWidth="1"/>
    <col min="17" max="17" width="13.88671875" style="28" customWidth="1"/>
    <col min="18" max="18" width="5.88671875" hidden="1" customWidth="1"/>
    <col min="19" max="19" width="5.33203125" hidden="1" customWidth="1"/>
    <col min="20" max="20" width="10.6640625" hidden="1" customWidth="1"/>
    <col min="21" max="21" width="13.33203125" hidden="1" customWidth="1"/>
    <col min="22" max="16384" width="9.109375" style="28"/>
  </cols>
  <sheetData>
    <row r="1" spans="1:21" s="27" customFormat="1" ht="15.6" x14ac:dyDescent="0.3">
      <c r="A1" s="12"/>
      <c r="B1" s="12"/>
      <c r="C1" s="12"/>
      <c r="D1" s="4" t="s">
        <v>42</v>
      </c>
      <c r="E1" s="33" t="s">
        <v>41</v>
      </c>
      <c r="F1" s="33"/>
      <c r="G1" s="33"/>
      <c r="H1" s="4" t="s">
        <v>43</v>
      </c>
      <c r="I1" s="33" t="s">
        <v>27</v>
      </c>
      <c r="J1" s="33"/>
      <c r="K1" s="33"/>
      <c r="L1" s="34" t="s">
        <v>44</v>
      </c>
      <c r="M1" s="34"/>
      <c r="N1" s="34"/>
      <c r="O1" s="35" t="s">
        <v>28</v>
      </c>
      <c r="P1" s="35"/>
      <c r="Q1" s="30"/>
      <c r="R1" s="20"/>
      <c r="S1" s="20"/>
      <c r="T1" s="20"/>
      <c r="U1" s="20"/>
    </row>
    <row r="2" spans="1:21" ht="27" x14ac:dyDescent="0.3">
      <c r="A2" s="13" t="s">
        <v>8</v>
      </c>
      <c r="B2" s="13" t="s">
        <v>9</v>
      </c>
      <c r="C2" s="13" t="s">
        <v>10</v>
      </c>
      <c r="D2" s="5" t="s">
        <v>0</v>
      </c>
      <c r="E2" s="5" t="s">
        <v>1</v>
      </c>
      <c r="F2" s="5" t="s">
        <v>2</v>
      </c>
      <c r="G2" s="5" t="s">
        <v>40</v>
      </c>
      <c r="H2" s="5" t="s">
        <v>3</v>
      </c>
      <c r="I2" s="5" t="s">
        <v>5</v>
      </c>
      <c r="J2" s="5" t="s">
        <v>4</v>
      </c>
      <c r="K2" s="6" t="s">
        <v>12</v>
      </c>
      <c r="L2" s="6" t="s">
        <v>25</v>
      </c>
      <c r="M2" s="6" t="s">
        <v>24</v>
      </c>
      <c r="N2" s="5" t="s">
        <v>6</v>
      </c>
      <c r="O2" s="5" t="s">
        <v>7</v>
      </c>
      <c r="P2" s="5" t="s">
        <v>37</v>
      </c>
      <c r="Q2" s="31" t="s">
        <v>23</v>
      </c>
      <c r="R2" s="13" t="s">
        <v>8</v>
      </c>
      <c r="S2" s="13" t="s">
        <v>9</v>
      </c>
      <c r="T2" s="13" t="s">
        <v>11</v>
      </c>
      <c r="U2" s="13" t="s">
        <v>10</v>
      </c>
    </row>
    <row r="3" spans="1:21" ht="15.6" x14ac:dyDescent="0.3">
      <c r="A3" s="13">
        <f t="shared" ref="A3:A17" si="0">RANK(O3,O$3:O$29,0)</f>
        <v>1</v>
      </c>
      <c r="B3" s="13">
        <f>COUNTIF(A3:A$29,A3)</f>
        <v>26</v>
      </c>
      <c r="C3" s="13">
        <f t="shared" ref="C3:C29" si="1">A3+B3-1</f>
        <v>26</v>
      </c>
      <c r="D3" s="22" t="s">
        <v>16</v>
      </c>
      <c r="E3" s="2" t="s">
        <v>35</v>
      </c>
      <c r="F3" s="23" t="s">
        <v>14</v>
      </c>
      <c r="G3" s="1"/>
      <c r="H3" s="1"/>
      <c r="I3" s="11"/>
      <c r="J3" s="11"/>
      <c r="K3" s="21"/>
      <c r="L3" s="7" t="str">
        <f>IF(OR(H3="",I3="",I3&lt;5),"",(I3-H3)/(I3-1))</f>
        <v/>
      </c>
      <c r="M3" s="24" t="str">
        <f t="shared" ref="M3:M7" si="2">IF(OR(L3="",),"",ROUND(L3*10,1))</f>
        <v/>
      </c>
      <c r="N3" s="9">
        <f>IF(OR(K3="Ja"),3,0)+IF(G3="Officiell klass 1",0,0)+IF(G3="Officiell klass 2",2,0)+IF(G3="Officiell klass 3",4,0)</f>
        <v>0</v>
      </c>
      <c r="O3" s="10">
        <f t="shared" ref="O3:O13" si="3">SUM(M3:N3)</f>
        <v>0</v>
      </c>
      <c r="P3" s="10" t="str">
        <f>IF(AND(O3&gt;0,U3&lt;11),U3,"")</f>
        <v/>
      </c>
      <c r="Q3" s="32">
        <f>SUMIFS(O$3:O$14,P$3:P$14,"&lt;11")+L28</f>
        <v>0</v>
      </c>
      <c r="R3" s="13">
        <f>RANK(O3,O$3:O$7,0)</f>
        <v>1</v>
      </c>
      <c r="S3" s="13">
        <f>COUNTIF(R3:R$7,R3)</f>
        <v>5</v>
      </c>
      <c r="T3" s="13">
        <f>R3*100-S3</f>
        <v>95</v>
      </c>
      <c r="U3" s="13">
        <f>RANK(T3,T$3:T$7,1)</f>
        <v>1</v>
      </c>
    </row>
    <row r="4" spans="1:21" x14ac:dyDescent="0.25">
      <c r="A4" s="13">
        <f t="shared" si="0"/>
        <v>1</v>
      </c>
      <c r="B4" s="13">
        <f>COUNTIF(A4:A$29,A4)</f>
        <v>25</v>
      </c>
      <c r="C4" s="13">
        <f t="shared" si="1"/>
        <v>25</v>
      </c>
      <c r="D4" s="22" t="s">
        <v>16</v>
      </c>
      <c r="E4" s="2" t="s">
        <v>35</v>
      </c>
      <c r="F4" s="8" t="s">
        <v>14</v>
      </c>
      <c r="G4" s="1"/>
      <c r="H4" s="1"/>
      <c r="I4" s="11"/>
      <c r="J4" s="11"/>
      <c r="K4" s="11"/>
      <c r="L4" s="7" t="str">
        <f t="shared" ref="L4:L7" si="4">IF(OR(H4="",I4="",I4&lt;5),"",(I4-H4)/(I4-1))</f>
        <v/>
      </c>
      <c r="M4" s="24" t="str">
        <f t="shared" si="2"/>
        <v/>
      </c>
      <c r="N4" s="9">
        <f t="shared" ref="N4:N7" si="5">IF(OR(K4="Ja"),3,0)+IF(G4="Officiell klass 1",0,0)+IF(G4="Officiell klass 2",2,0)+IF(G4="Officiell klass 3",4,0)</f>
        <v>0</v>
      </c>
      <c r="O4" s="10">
        <f t="shared" si="3"/>
        <v>0</v>
      </c>
      <c r="P4" s="10" t="str">
        <f t="shared" ref="P4:P29" si="6">IF(AND(O4&gt;0,U4&lt;11),U4,"")</f>
        <v/>
      </c>
      <c r="R4" s="13">
        <f t="shared" ref="R4:R7" si="7">RANK(O4,O$3:O$7,0)</f>
        <v>1</v>
      </c>
      <c r="S4" s="13">
        <f>COUNTIF(R4:R$7,R4)</f>
        <v>4</v>
      </c>
      <c r="T4" s="13">
        <f t="shared" ref="T4:T7" si="8">R4*100-S4</f>
        <v>96</v>
      </c>
      <c r="U4" s="13">
        <f t="shared" ref="U4:U7" si="9">RANK(T4,T$3:T$7,1)</f>
        <v>2</v>
      </c>
    </row>
    <row r="5" spans="1:21" x14ac:dyDescent="0.25">
      <c r="A5" s="13">
        <f t="shared" si="0"/>
        <v>1</v>
      </c>
      <c r="B5" s="13">
        <f>COUNTIF(A5:A$29,A5)</f>
        <v>24</v>
      </c>
      <c r="C5" s="13">
        <f t="shared" si="1"/>
        <v>24</v>
      </c>
      <c r="D5" s="22" t="s">
        <v>16</v>
      </c>
      <c r="E5" s="2" t="s">
        <v>35</v>
      </c>
      <c r="F5" s="8" t="s">
        <v>14</v>
      </c>
      <c r="G5" s="1"/>
      <c r="H5" s="1"/>
      <c r="I5" s="11"/>
      <c r="J5" s="11"/>
      <c r="K5" s="11"/>
      <c r="L5" s="7" t="str">
        <f t="shared" si="4"/>
        <v/>
      </c>
      <c r="M5" s="24" t="str">
        <f t="shared" si="2"/>
        <v/>
      </c>
      <c r="N5" s="9">
        <f t="shared" si="5"/>
        <v>0</v>
      </c>
      <c r="O5" s="10">
        <f t="shared" si="3"/>
        <v>0</v>
      </c>
      <c r="P5" s="10" t="str">
        <f t="shared" si="6"/>
        <v/>
      </c>
      <c r="R5" s="13">
        <f t="shared" si="7"/>
        <v>1</v>
      </c>
      <c r="S5" s="13">
        <f>COUNTIF(R5:R$7,R5)</f>
        <v>3</v>
      </c>
      <c r="T5" s="13">
        <f t="shared" si="8"/>
        <v>97</v>
      </c>
      <c r="U5" s="13">
        <f t="shared" si="9"/>
        <v>3</v>
      </c>
    </row>
    <row r="6" spans="1:21" x14ac:dyDescent="0.25">
      <c r="A6" s="13">
        <f t="shared" si="0"/>
        <v>1</v>
      </c>
      <c r="B6" s="13">
        <f>COUNTIF(A6:A$29,A6)</f>
        <v>23</v>
      </c>
      <c r="C6" s="13">
        <f t="shared" si="1"/>
        <v>23</v>
      </c>
      <c r="D6" s="22" t="s">
        <v>16</v>
      </c>
      <c r="E6" s="2" t="s">
        <v>35</v>
      </c>
      <c r="F6" s="8" t="s">
        <v>14</v>
      </c>
      <c r="G6" s="1"/>
      <c r="H6" s="1"/>
      <c r="I6" s="11"/>
      <c r="J6" s="11"/>
      <c r="K6" s="11"/>
      <c r="L6" s="7" t="str">
        <f t="shared" si="4"/>
        <v/>
      </c>
      <c r="M6" s="24" t="str">
        <f t="shared" si="2"/>
        <v/>
      </c>
      <c r="N6" s="9">
        <f t="shared" si="5"/>
        <v>0</v>
      </c>
      <c r="O6" s="10">
        <f t="shared" si="3"/>
        <v>0</v>
      </c>
      <c r="P6" s="10" t="str">
        <f t="shared" si="6"/>
        <v/>
      </c>
      <c r="R6" s="13">
        <f t="shared" si="7"/>
        <v>1</v>
      </c>
      <c r="S6" s="13">
        <f>COUNTIF(R6:R$7,R6)</f>
        <v>2</v>
      </c>
      <c r="T6" s="13">
        <f t="shared" si="8"/>
        <v>98</v>
      </c>
      <c r="U6" s="13">
        <f t="shared" si="9"/>
        <v>4</v>
      </c>
    </row>
    <row r="7" spans="1:21" x14ac:dyDescent="0.25">
      <c r="A7" s="13">
        <f t="shared" si="0"/>
        <v>1</v>
      </c>
      <c r="B7" s="13">
        <f>COUNTIF(A7:A$29,A7)</f>
        <v>22</v>
      </c>
      <c r="C7" s="13">
        <f t="shared" si="1"/>
        <v>22</v>
      </c>
      <c r="D7" s="22" t="s">
        <v>16</v>
      </c>
      <c r="E7" s="2" t="s">
        <v>35</v>
      </c>
      <c r="F7" s="8" t="s">
        <v>14</v>
      </c>
      <c r="G7" s="1"/>
      <c r="H7" s="1"/>
      <c r="I7" s="11"/>
      <c r="J7" s="11"/>
      <c r="K7" s="11"/>
      <c r="L7" s="7" t="str">
        <f t="shared" si="4"/>
        <v/>
      </c>
      <c r="M7" s="24" t="str">
        <f t="shared" si="2"/>
        <v/>
      </c>
      <c r="N7" s="9">
        <f t="shared" si="5"/>
        <v>0</v>
      </c>
      <c r="O7" s="10">
        <f t="shared" si="3"/>
        <v>0</v>
      </c>
      <c r="P7" s="10" t="str">
        <f t="shared" si="6"/>
        <v/>
      </c>
      <c r="R7" s="13">
        <f t="shared" si="7"/>
        <v>1</v>
      </c>
      <c r="S7" s="13">
        <f>COUNTIF(R7:R$7,R7)</f>
        <v>1</v>
      </c>
      <c r="T7" s="13">
        <f t="shared" si="8"/>
        <v>99</v>
      </c>
      <c r="U7" s="13">
        <f t="shared" si="9"/>
        <v>5</v>
      </c>
    </row>
    <row r="8" spans="1:21" x14ac:dyDescent="0.25">
      <c r="A8" s="13">
        <f t="shared" si="0"/>
        <v>1</v>
      </c>
      <c r="B8" s="13">
        <f>COUNTIF(A8:A$29,A8)</f>
        <v>21</v>
      </c>
      <c r="C8" s="13">
        <f t="shared" si="1"/>
        <v>21</v>
      </c>
      <c r="D8" s="25"/>
      <c r="E8" s="26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R8" s="13"/>
      <c r="S8" s="13"/>
      <c r="T8" s="13"/>
      <c r="U8" s="13"/>
    </row>
    <row r="9" spans="1:21" x14ac:dyDescent="0.25">
      <c r="A9" s="13">
        <f t="shared" si="0"/>
        <v>1</v>
      </c>
      <c r="B9" s="13">
        <f>COUNTIF(A9:A$29,A9)</f>
        <v>20</v>
      </c>
      <c r="C9" s="13">
        <f t="shared" si="1"/>
        <v>20</v>
      </c>
      <c r="D9" s="22" t="s">
        <v>16</v>
      </c>
      <c r="E9" s="2" t="s">
        <v>35</v>
      </c>
      <c r="F9" s="8" t="s">
        <v>13</v>
      </c>
      <c r="G9" s="1"/>
      <c r="H9" s="1"/>
      <c r="I9" s="11"/>
      <c r="J9" s="11"/>
      <c r="K9" s="11"/>
      <c r="L9" s="7" t="str">
        <f t="shared" ref="L9:L13" si="10">IF(OR(H9="",I9="",I9&lt;5),"",(I9-H9)/(I9-1))</f>
        <v/>
      </c>
      <c r="M9" s="24" t="str">
        <f t="shared" ref="M9:M13" si="11">IF(OR(L9="",),"",ROUND(L9*10,1))</f>
        <v/>
      </c>
      <c r="N9" s="9">
        <f>IF(OR(K9="Ja"),3,0)+IF(G9="Officiell klass 1",0,0)+IF(G9="Officiell klass 2",2,0)+IF(G9="Officiell klass 3",4,0)</f>
        <v>0</v>
      </c>
      <c r="O9" s="10">
        <f t="shared" si="3"/>
        <v>0</v>
      </c>
      <c r="P9" s="10" t="str">
        <f t="shared" si="6"/>
        <v/>
      </c>
      <c r="R9" s="13">
        <f>RANK(O9,O$9:O$13,0)</f>
        <v>1</v>
      </c>
      <c r="S9" s="13">
        <f>COUNTIF(R9:R$13,R9)</f>
        <v>5</v>
      </c>
      <c r="T9" s="13">
        <f t="shared" ref="T9" si="12">R9*100-S9</f>
        <v>95</v>
      </c>
      <c r="U9" s="13">
        <f>RANK(T9,T$9:T$13,1)</f>
        <v>1</v>
      </c>
    </row>
    <row r="10" spans="1:21" x14ac:dyDescent="0.25">
      <c r="A10" s="13">
        <f t="shared" si="0"/>
        <v>1</v>
      </c>
      <c r="B10" s="13">
        <f>COUNTIF(A10:A$29,A10)</f>
        <v>19</v>
      </c>
      <c r="C10" s="13">
        <f t="shared" si="1"/>
        <v>19</v>
      </c>
      <c r="D10" s="22" t="s">
        <v>16</v>
      </c>
      <c r="E10" s="2" t="s">
        <v>35</v>
      </c>
      <c r="F10" s="8" t="s">
        <v>13</v>
      </c>
      <c r="G10" s="1"/>
      <c r="H10" s="1"/>
      <c r="I10" s="11"/>
      <c r="J10" s="11"/>
      <c r="K10" s="11"/>
      <c r="L10" s="7" t="str">
        <f t="shared" si="10"/>
        <v/>
      </c>
      <c r="M10" s="24" t="str">
        <f t="shared" si="11"/>
        <v/>
      </c>
      <c r="N10" s="9">
        <f t="shared" ref="N10:N13" si="13">IF(OR(K10="Ja"),3,0)+IF(G10="Officiell klass 1",0,0)+IF(G10="Officiell klass 2",2,0)+IF(G10="Officiell klass 3",4,0)</f>
        <v>0</v>
      </c>
      <c r="O10" s="10">
        <f t="shared" si="3"/>
        <v>0</v>
      </c>
      <c r="P10" s="10" t="str">
        <f t="shared" si="6"/>
        <v/>
      </c>
      <c r="R10" s="13">
        <f t="shared" ref="R10:R13" si="14">RANK(O10,O$9:O$13,0)</f>
        <v>1</v>
      </c>
      <c r="S10" s="13">
        <f>COUNTIF(R10:R$13,R10)</f>
        <v>4</v>
      </c>
      <c r="T10" s="13">
        <f t="shared" ref="T10:T13" si="15">R10*100-S10</f>
        <v>96</v>
      </c>
      <c r="U10" s="13">
        <f t="shared" ref="U10:U13" si="16">RANK(T10,T$9:T$13,1)</f>
        <v>2</v>
      </c>
    </row>
    <row r="11" spans="1:21" x14ac:dyDescent="0.25">
      <c r="A11" s="13">
        <f t="shared" si="0"/>
        <v>1</v>
      </c>
      <c r="B11" s="13">
        <f>COUNTIF(A11:A$29,A11)</f>
        <v>18</v>
      </c>
      <c r="C11" s="13">
        <f t="shared" si="1"/>
        <v>18</v>
      </c>
      <c r="D11" s="22" t="s">
        <v>16</v>
      </c>
      <c r="E11" s="2" t="s">
        <v>35</v>
      </c>
      <c r="F11" s="8" t="s">
        <v>13</v>
      </c>
      <c r="G11" s="1"/>
      <c r="H11" s="1"/>
      <c r="I11" s="11"/>
      <c r="J11" s="11"/>
      <c r="K11" s="11"/>
      <c r="L11" s="7" t="str">
        <f t="shared" si="10"/>
        <v/>
      </c>
      <c r="M11" s="24" t="str">
        <f t="shared" si="11"/>
        <v/>
      </c>
      <c r="N11" s="9">
        <f t="shared" si="13"/>
        <v>0</v>
      </c>
      <c r="O11" s="10">
        <f t="shared" ref="O11:O12" si="17">SUM(M11:N11)</f>
        <v>0</v>
      </c>
      <c r="P11" s="10" t="str">
        <f t="shared" ref="P11:P12" si="18">IF(AND(O11&gt;0,U11&lt;11),U11,"")</f>
        <v/>
      </c>
      <c r="R11" s="13">
        <f t="shared" si="14"/>
        <v>1</v>
      </c>
      <c r="S11" s="13">
        <f>COUNTIF(R11:R$13,R11)</f>
        <v>3</v>
      </c>
      <c r="T11" s="13">
        <f t="shared" si="15"/>
        <v>97</v>
      </c>
      <c r="U11" s="13">
        <f t="shared" si="16"/>
        <v>3</v>
      </c>
    </row>
    <row r="12" spans="1:21" x14ac:dyDescent="0.25">
      <c r="A12" s="13">
        <f t="shared" si="0"/>
        <v>1</v>
      </c>
      <c r="B12" s="13">
        <f>COUNTIF(A12:A$29,A12)</f>
        <v>17</v>
      </c>
      <c r="C12" s="13">
        <f t="shared" si="1"/>
        <v>17</v>
      </c>
      <c r="D12" s="22" t="s">
        <v>16</v>
      </c>
      <c r="E12" s="2" t="s">
        <v>35</v>
      </c>
      <c r="F12" s="8" t="s">
        <v>13</v>
      </c>
      <c r="G12" s="1"/>
      <c r="H12" s="1"/>
      <c r="I12" s="11"/>
      <c r="J12" s="11"/>
      <c r="K12" s="21"/>
      <c r="L12" s="7" t="str">
        <f t="shared" si="10"/>
        <v/>
      </c>
      <c r="M12" s="24" t="str">
        <f t="shared" si="11"/>
        <v/>
      </c>
      <c r="N12" s="9">
        <f t="shared" si="13"/>
        <v>0</v>
      </c>
      <c r="O12" s="10">
        <f t="shared" si="17"/>
        <v>0</v>
      </c>
      <c r="P12" s="10" t="str">
        <f t="shared" si="18"/>
        <v/>
      </c>
      <c r="R12" s="13">
        <f t="shared" si="14"/>
        <v>1</v>
      </c>
      <c r="S12" s="13">
        <f>COUNTIF(R12:R$13,R12)</f>
        <v>2</v>
      </c>
      <c r="T12" s="13">
        <f t="shared" si="15"/>
        <v>98</v>
      </c>
      <c r="U12" s="13">
        <f t="shared" si="16"/>
        <v>4</v>
      </c>
    </row>
    <row r="13" spans="1:21" x14ac:dyDescent="0.25">
      <c r="A13" s="13">
        <f t="shared" si="0"/>
        <v>1</v>
      </c>
      <c r="B13" s="13">
        <f>COUNTIF(A13:A$29,A13)</f>
        <v>16</v>
      </c>
      <c r="C13" s="13">
        <f t="shared" si="1"/>
        <v>16</v>
      </c>
      <c r="D13" s="22" t="s">
        <v>16</v>
      </c>
      <c r="E13" s="2" t="s">
        <v>35</v>
      </c>
      <c r="F13" s="8" t="s">
        <v>13</v>
      </c>
      <c r="G13" s="1"/>
      <c r="H13" s="1"/>
      <c r="I13" s="11"/>
      <c r="J13" s="11"/>
      <c r="K13" s="21"/>
      <c r="L13" s="7" t="str">
        <f t="shared" si="10"/>
        <v/>
      </c>
      <c r="M13" s="24" t="str">
        <f t="shared" si="11"/>
        <v/>
      </c>
      <c r="N13" s="9">
        <f t="shared" si="13"/>
        <v>0</v>
      </c>
      <c r="O13" s="10">
        <f t="shared" si="3"/>
        <v>0</v>
      </c>
      <c r="P13" s="10" t="str">
        <f t="shared" si="6"/>
        <v/>
      </c>
      <c r="R13" s="13">
        <f t="shared" si="14"/>
        <v>1</v>
      </c>
      <c r="S13" s="13">
        <f>COUNTIF(R13:R$13,R13)</f>
        <v>1</v>
      </c>
      <c r="T13" s="13">
        <f t="shared" si="15"/>
        <v>99</v>
      </c>
      <c r="U13" s="13">
        <f t="shared" si="16"/>
        <v>5</v>
      </c>
    </row>
    <row r="14" spans="1:21" x14ac:dyDescent="0.25">
      <c r="A14" s="13">
        <f t="shared" si="0"/>
        <v>1</v>
      </c>
      <c r="B14" s="13">
        <f>COUNTIF(A14:A$29,A14)</f>
        <v>15</v>
      </c>
      <c r="C14" s="13">
        <f t="shared" si="1"/>
        <v>15</v>
      </c>
      <c r="D14" s="25"/>
      <c r="E14" s="26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R14" s="13"/>
      <c r="S14" s="13"/>
      <c r="T14" s="13"/>
      <c r="U14" s="13"/>
    </row>
    <row r="15" spans="1:21" x14ac:dyDescent="0.25">
      <c r="A15" s="13">
        <f t="shared" si="0"/>
        <v>1</v>
      </c>
      <c r="B15" s="13">
        <f>COUNTIF(A15:A$29,A15)</f>
        <v>14</v>
      </c>
      <c r="C15" s="13">
        <f t="shared" si="1"/>
        <v>14</v>
      </c>
      <c r="D15" s="5" t="s">
        <v>15</v>
      </c>
      <c r="E15" s="5" t="s">
        <v>26</v>
      </c>
      <c r="F15" s="5"/>
      <c r="G15" s="5"/>
      <c r="H15" s="5"/>
      <c r="I15" s="5"/>
      <c r="J15" s="5"/>
      <c r="K15" s="5"/>
      <c r="L15" s="5" t="s">
        <v>15</v>
      </c>
      <c r="M15" s="5"/>
      <c r="N15" s="5"/>
      <c r="O15" s="5"/>
      <c r="P15" s="5"/>
      <c r="R15" s="13"/>
      <c r="S15" s="13"/>
      <c r="T15" s="13"/>
      <c r="U15" s="13"/>
    </row>
    <row r="16" spans="1:21" x14ac:dyDescent="0.25">
      <c r="A16" s="13">
        <f t="shared" si="0"/>
        <v>1</v>
      </c>
      <c r="B16" s="13">
        <f>COUNTIF(A16:A$29,A16)</f>
        <v>13</v>
      </c>
      <c r="C16" s="13">
        <f t="shared" si="1"/>
        <v>13</v>
      </c>
      <c r="D16" s="8" t="s">
        <v>22</v>
      </c>
      <c r="E16" s="1"/>
      <c r="F16" s="8"/>
      <c r="G16" s="8"/>
      <c r="H16" s="8"/>
      <c r="I16" s="8"/>
      <c r="J16" s="8"/>
      <c r="K16" s="8"/>
      <c r="L16" s="8">
        <f>IF(E16="1:a",10,0)+IF(E16="2:a",7,0)+IF(E16="3:a",5,0)</f>
        <v>0</v>
      </c>
      <c r="M16" s="8"/>
      <c r="N16" s="8"/>
      <c r="O16" s="10"/>
      <c r="P16" s="10"/>
      <c r="R16" s="13"/>
      <c r="S16" s="13"/>
      <c r="T16" s="13"/>
      <c r="U16" s="13"/>
    </row>
    <row r="17" spans="1:21" x14ac:dyDescent="0.25">
      <c r="A17" s="13">
        <f t="shared" si="0"/>
        <v>1</v>
      </c>
      <c r="B17" s="13">
        <f>COUNTIF(A17:A$29,A17)</f>
        <v>12</v>
      </c>
      <c r="C17" s="13">
        <f t="shared" si="1"/>
        <v>12</v>
      </c>
      <c r="D17" s="8" t="s">
        <v>17</v>
      </c>
      <c r="E17" s="1"/>
      <c r="F17" s="8"/>
      <c r="G17" s="8"/>
      <c r="H17" s="8"/>
      <c r="I17" s="8"/>
      <c r="J17" s="8"/>
      <c r="K17" s="8"/>
      <c r="L17" s="8">
        <f>IF(E17="Ja",15,0)</f>
        <v>0</v>
      </c>
      <c r="M17" s="8"/>
      <c r="N17" s="8"/>
      <c r="O17" s="10"/>
      <c r="P17" s="10"/>
      <c r="R17" s="13"/>
      <c r="S17" s="13"/>
      <c r="T17" s="13"/>
      <c r="U17" s="13"/>
    </row>
    <row r="18" spans="1:21" x14ac:dyDescent="0.25">
      <c r="A18" s="13"/>
      <c r="B18" s="13"/>
      <c r="C18" s="13"/>
      <c r="D18" s="8" t="s">
        <v>29</v>
      </c>
      <c r="E18" s="1"/>
      <c r="F18" s="8"/>
      <c r="G18" s="23"/>
      <c r="H18" s="23"/>
      <c r="I18" s="8"/>
      <c r="J18" s="8"/>
      <c r="K18" s="8"/>
      <c r="L18" s="8">
        <f>IF(E18="Ja",15,0)</f>
        <v>0</v>
      </c>
      <c r="M18" s="8"/>
      <c r="N18" s="8"/>
      <c r="O18" s="10"/>
      <c r="P18" s="10"/>
      <c r="R18" s="13"/>
      <c r="S18" s="13"/>
      <c r="T18" s="13"/>
      <c r="U18" s="13"/>
    </row>
    <row r="19" spans="1:21" x14ac:dyDescent="0.25">
      <c r="A19" s="13">
        <f t="shared" ref="A19:A29" si="19">RANK(O19,O$3:O$29,0)</f>
        <v>1</v>
      </c>
      <c r="B19" s="13">
        <f>COUNTIF(A19:A$29,A19)</f>
        <v>11</v>
      </c>
      <c r="C19" s="13">
        <f t="shared" si="1"/>
        <v>11</v>
      </c>
      <c r="D19" s="8" t="s">
        <v>33</v>
      </c>
      <c r="E19" s="11"/>
      <c r="F19" s="8"/>
      <c r="G19" s="23" t="s">
        <v>30</v>
      </c>
      <c r="H19" s="11"/>
      <c r="I19" s="23"/>
      <c r="J19" s="23"/>
      <c r="K19" s="8"/>
      <c r="L19" s="8">
        <f>MAX(0,IF(E19&gt;0,SUM(H19*4-IF(E19=1,0,E19*10),0)))</f>
        <v>0</v>
      </c>
      <c r="M19" s="8"/>
      <c r="N19" s="8"/>
      <c r="O19" s="10"/>
      <c r="P19" s="10"/>
      <c r="R19" s="13"/>
      <c r="S19" s="13"/>
      <c r="T19" s="13"/>
      <c r="U19" s="13"/>
    </row>
    <row r="20" spans="1:21" x14ac:dyDescent="0.25">
      <c r="A20" s="13">
        <f t="shared" si="19"/>
        <v>1</v>
      </c>
      <c r="B20" s="13">
        <f>COUNTIF(A20:A$29,A20)</f>
        <v>10</v>
      </c>
      <c r="C20" s="13">
        <f t="shared" si="1"/>
        <v>10</v>
      </c>
      <c r="D20" s="23" t="s">
        <v>18</v>
      </c>
      <c r="E20" s="1"/>
      <c r="F20" s="8"/>
      <c r="G20" s="8"/>
      <c r="H20" s="8"/>
      <c r="I20" s="8"/>
      <c r="J20" s="8"/>
      <c r="K20" s="8"/>
      <c r="L20" s="8">
        <f>IF(E20="Ja",20,0)</f>
        <v>0</v>
      </c>
      <c r="M20" s="8"/>
      <c r="N20" s="8"/>
      <c r="O20" s="10"/>
      <c r="P20" s="10"/>
      <c r="R20" s="13"/>
      <c r="S20" s="13"/>
      <c r="T20" s="13"/>
      <c r="U20" s="13"/>
    </row>
    <row r="21" spans="1:21" x14ac:dyDescent="0.25">
      <c r="A21" s="13">
        <f t="shared" si="19"/>
        <v>1</v>
      </c>
      <c r="B21" s="13">
        <f>COUNTIF(A21:A$29,A21)</f>
        <v>9</v>
      </c>
      <c r="C21" s="13">
        <f t="shared" si="1"/>
        <v>9</v>
      </c>
      <c r="D21" s="8" t="s">
        <v>19</v>
      </c>
      <c r="E21" s="1"/>
      <c r="F21" s="8"/>
      <c r="G21" s="8"/>
      <c r="H21" s="8"/>
      <c r="I21" s="8"/>
      <c r="J21" s="8"/>
      <c r="K21" s="8"/>
      <c r="L21" s="8">
        <f>IF(E21="Ja",50,0)</f>
        <v>0</v>
      </c>
      <c r="M21" s="8"/>
      <c r="N21" s="8"/>
      <c r="O21" s="10"/>
      <c r="P21" s="10" t="str">
        <f t="shared" si="6"/>
        <v/>
      </c>
      <c r="R21" s="13"/>
      <c r="S21" s="13"/>
      <c r="T21" s="13"/>
      <c r="U21" s="13"/>
    </row>
    <row r="22" spans="1:21" x14ac:dyDescent="0.25">
      <c r="A22" s="13">
        <f t="shared" si="19"/>
        <v>1</v>
      </c>
      <c r="B22" s="13">
        <f>COUNTIF(A22:A$29,A22)</f>
        <v>8</v>
      </c>
      <c r="C22" s="13">
        <f t="shared" si="1"/>
        <v>8</v>
      </c>
      <c r="D22" s="8" t="s">
        <v>20</v>
      </c>
      <c r="E22" s="1"/>
      <c r="F22" s="8"/>
      <c r="G22" s="8"/>
      <c r="H22" s="8"/>
      <c r="I22" s="8"/>
      <c r="J22" s="8"/>
      <c r="K22" s="8"/>
      <c r="L22" s="8">
        <f>IF(E22="Ja",75,0)</f>
        <v>0</v>
      </c>
      <c r="M22" s="8"/>
      <c r="N22" s="8"/>
      <c r="O22" s="10"/>
      <c r="P22" s="10" t="str">
        <f t="shared" si="6"/>
        <v/>
      </c>
      <c r="R22" s="13"/>
      <c r="S22" s="13"/>
      <c r="T22" s="13"/>
      <c r="U22" s="13"/>
    </row>
    <row r="23" spans="1:21" x14ac:dyDescent="0.25">
      <c r="A23" s="13">
        <f t="shared" si="19"/>
        <v>1</v>
      </c>
      <c r="B23" s="13">
        <f>COUNTIF(A23:A$29,A23)</f>
        <v>7</v>
      </c>
      <c r="C23" s="13">
        <f t="shared" si="1"/>
        <v>7</v>
      </c>
      <c r="D23" s="8" t="s">
        <v>21</v>
      </c>
      <c r="E23" s="1"/>
      <c r="F23" s="8"/>
      <c r="G23" s="8"/>
      <c r="H23" s="8"/>
      <c r="I23" s="8"/>
      <c r="J23" s="8"/>
      <c r="K23" s="8"/>
      <c r="L23" s="8">
        <f>IF(E23="Ja",100,0)</f>
        <v>0</v>
      </c>
      <c r="M23" s="8"/>
      <c r="N23" s="8"/>
      <c r="O23" s="10"/>
      <c r="P23" s="10" t="str">
        <f t="shared" si="6"/>
        <v/>
      </c>
      <c r="R23" s="13"/>
      <c r="S23" s="13"/>
      <c r="T23" s="13"/>
      <c r="U23" s="13"/>
    </row>
    <row r="24" spans="1:21" x14ac:dyDescent="0.25">
      <c r="A24" s="13">
        <f t="shared" si="19"/>
        <v>1</v>
      </c>
      <c r="B24" s="13">
        <f>COUNTIF(A24:A$29,A24)</f>
        <v>6</v>
      </c>
      <c r="C24" s="13">
        <f t="shared" si="1"/>
        <v>6</v>
      </c>
      <c r="D24" s="8" t="s">
        <v>31</v>
      </c>
      <c r="E24" s="1"/>
      <c r="F24" s="8"/>
      <c r="G24" s="8"/>
      <c r="H24" s="8"/>
      <c r="I24" s="8"/>
      <c r="J24" s="8"/>
      <c r="K24" s="8"/>
      <c r="L24" s="8">
        <f>IF(E24&gt;0,SUM(200-IF(E24=1,0,E24*10),0),0)</f>
        <v>0</v>
      </c>
      <c r="M24" s="8"/>
      <c r="N24" s="8"/>
      <c r="O24" s="10"/>
      <c r="P24" s="10" t="str">
        <f t="shared" si="6"/>
        <v/>
      </c>
      <c r="R24" s="13"/>
      <c r="S24" s="13"/>
      <c r="T24" s="13"/>
      <c r="U24" s="13"/>
    </row>
    <row r="25" spans="1:21" x14ac:dyDescent="0.25">
      <c r="A25" s="13">
        <f t="shared" si="19"/>
        <v>1</v>
      </c>
      <c r="B25" s="13">
        <f>COUNTIF(A25:A$29,A25)</f>
        <v>5</v>
      </c>
      <c r="C25" s="13">
        <f t="shared" si="1"/>
        <v>5</v>
      </c>
      <c r="D25" s="8" t="s">
        <v>32</v>
      </c>
      <c r="E25" s="1"/>
      <c r="F25" s="8"/>
      <c r="G25" s="8"/>
      <c r="H25" s="8"/>
      <c r="I25" s="8"/>
      <c r="J25" s="8"/>
      <c r="K25" s="8"/>
      <c r="L25" s="8">
        <f>IF(E25&gt;0,SUM(500-IF(E25=1,0,E25*10),0),0)</f>
        <v>0</v>
      </c>
      <c r="M25" s="8"/>
      <c r="N25" s="8"/>
      <c r="O25" s="10"/>
      <c r="P25" s="10" t="str">
        <f t="shared" si="6"/>
        <v/>
      </c>
      <c r="R25" s="13"/>
      <c r="S25" s="13"/>
      <c r="T25" s="13"/>
      <c r="U25" s="13"/>
    </row>
    <row r="26" spans="1:21" x14ac:dyDescent="0.25">
      <c r="A26" s="13">
        <f t="shared" si="19"/>
        <v>1</v>
      </c>
      <c r="B26" s="13">
        <f>COUNTIF(A26:A$29,A26)</f>
        <v>4</v>
      </c>
      <c r="C26" s="13">
        <f t="shared" si="1"/>
        <v>4</v>
      </c>
      <c r="D26" s="8" t="s">
        <v>34</v>
      </c>
      <c r="E26" s="1"/>
      <c r="F26" s="8"/>
      <c r="G26" s="8"/>
      <c r="H26" s="8"/>
      <c r="I26" s="8"/>
      <c r="J26" s="8"/>
      <c r="K26" s="8"/>
      <c r="L26" s="8">
        <f>IF(E26&gt;0,SUM(1000-IF(E26=1,0,E26*10),0),0)</f>
        <v>0</v>
      </c>
      <c r="M26" s="8"/>
      <c r="N26" s="8"/>
      <c r="O26" s="10"/>
      <c r="P26" s="10" t="str">
        <f t="shared" si="6"/>
        <v/>
      </c>
      <c r="R26" s="13"/>
      <c r="S26" s="13"/>
      <c r="T26" s="13"/>
      <c r="U26" s="13"/>
    </row>
    <row r="27" spans="1:21" x14ac:dyDescent="0.25">
      <c r="A27" s="13">
        <f t="shared" si="19"/>
        <v>1</v>
      </c>
      <c r="B27" s="13">
        <f>COUNTIF(A27:A$29,A27)</f>
        <v>3</v>
      </c>
      <c r="C27" s="13">
        <f t="shared" si="1"/>
        <v>3</v>
      </c>
      <c r="D27" s="1"/>
      <c r="E27" s="1"/>
      <c r="F27" s="8"/>
      <c r="G27" s="8"/>
      <c r="H27" s="8"/>
      <c r="I27" s="8"/>
      <c r="J27" s="8"/>
      <c r="K27" s="8"/>
      <c r="L27" s="8"/>
      <c r="M27" s="8"/>
      <c r="N27" s="9"/>
      <c r="O27" s="10"/>
      <c r="P27" s="10" t="str">
        <f t="shared" si="6"/>
        <v/>
      </c>
      <c r="R27" s="13"/>
      <c r="S27" s="13"/>
      <c r="T27" s="13"/>
      <c r="U27" s="13"/>
    </row>
    <row r="28" spans="1:21" x14ac:dyDescent="0.25">
      <c r="A28" s="13">
        <f t="shared" si="19"/>
        <v>1</v>
      </c>
      <c r="B28" s="13">
        <f>COUNTIF(A28:A$29,A28)</f>
        <v>2</v>
      </c>
      <c r="C28" s="13">
        <f t="shared" si="1"/>
        <v>2</v>
      </c>
      <c r="D28" s="10" t="s">
        <v>36</v>
      </c>
      <c r="E28" s="1"/>
      <c r="F28" s="8"/>
      <c r="G28" s="8"/>
      <c r="H28" s="8"/>
      <c r="I28" s="8"/>
      <c r="J28" s="8"/>
      <c r="K28" s="8"/>
      <c r="L28" s="10">
        <f>SUM(L16:L27)</f>
        <v>0</v>
      </c>
      <c r="M28" s="8"/>
      <c r="N28" s="9"/>
      <c r="O28" s="10"/>
      <c r="P28" s="10" t="str">
        <f t="shared" si="6"/>
        <v/>
      </c>
      <c r="R28" s="13"/>
      <c r="S28" s="13"/>
      <c r="T28" s="13"/>
      <c r="U28" s="13"/>
    </row>
    <row r="29" spans="1:21" x14ac:dyDescent="0.25">
      <c r="A29" s="13">
        <f t="shared" si="19"/>
        <v>1</v>
      </c>
      <c r="B29" s="13">
        <f>COUNTIF(A29:A$29,A29)</f>
        <v>1</v>
      </c>
      <c r="C29" s="13">
        <f t="shared" si="1"/>
        <v>1</v>
      </c>
      <c r="D29" s="1"/>
      <c r="E29" s="1"/>
      <c r="F29" s="8"/>
      <c r="G29" s="8"/>
      <c r="H29" s="8"/>
      <c r="I29" s="8"/>
      <c r="J29" s="8"/>
      <c r="K29" s="8"/>
      <c r="L29" s="8"/>
      <c r="M29" s="8"/>
      <c r="N29" s="9"/>
      <c r="O29" s="10"/>
      <c r="P29" s="10" t="str">
        <f t="shared" si="6"/>
        <v/>
      </c>
      <c r="R29" s="13"/>
      <c r="S29" s="13"/>
      <c r="T29" s="13"/>
      <c r="U29" s="13"/>
    </row>
    <row r="31" spans="1:21" x14ac:dyDescent="0.25">
      <c r="D31" s="8" t="s">
        <v>45</v>
      </c>
      <c r="E31" s="8"/>
      <c r="F31" s="29"/>
    </row>
  </sheetData>
  <protectedRanges>
    <protectedRange password="CB11" sqref="I15 I18:K18 K19 J20:K29 D15:F29 J15:K17" name="Område1"/>
    <protectedRange password="CB11" sqref="I15 I18:K18 K19 J20:K29 D15:F29 J15:K17" name="Område1_2"/>
    <protectedRange password="CB11" sqref="D3:K7 G15:H15 G16:I17 G18:H18 J19 D8:P8 D9:K13 G19:I29" name="Område1_1"/>
    <protectedRange password="CB11" sqref="D14:P14" name="Område1_3"/>
  </protectedRanges>
  <sortState xmlns:xlrd2="http://schemas.microsoft.com/office/spreadsheetml/2017/richdata2" ref="D3:T14">
    <sortCondition ref="R3:R14"/>
    <sortCondition ref="S3:S14"/>
  </sortState>
  <mergeCells count="4">
    <mergeCell ref="E1:G1"/>
    <mergeCell ref="I1:K1"/>
    <mergeCell ref="L1:N1"/>
    <mergeCell ref="O1:P1"/>
  </mergeCells>
  <phoneticPr fontId="5" type="noConversion"/>
  <conditionalFormatting sqref="L19">
    <cfRule type="expression" priority="1">
      <formula>IF($L$19&lt;0,"")</formula>
    </cfRule>
  </conditionalFormatting>
  <dataValidations xWindow="574" yWindow="271" count="9">
    <dataValidation type="list" operator="equal" allowBlank="1" errorTitle="Felaktigt värde" error="Möjliga värden är:_x000a_Pinne_x000a_KM_x000a_DM" promptTitle="Godkända värden" sqref="K3:K7 K9:K13" xr:uid="{00000000-0002-0000-0100-000000000000}">
      <formula1>"Ja, Nej"</formula1>
    </dataValidation>
    <dataValidation type="list" allowBlank="1" showInputMessage="1" showErrorMessage="1" errorTitle="Felaktigt värde" error="Ska ha något av värdena:_x000a_Officiell klass 1_x000a_Officiell klass 2_x000a_Officiell klass 3_x000a_Inofficiell" sqref="G4:G7 G9:G13" xr:uid="{00000000-0002-0000-0100-000001000000}">
      <formula1>"Officiell klass 1,Officiell klass 2,Officiell klass 3"</formula1>
    </dataValidation>
    <dataValidation allowBlank="1" errorTitle="Felaktigt värde" error="Möjliga värden är:_x000a_Agility_x000a_Hopp" sqref="F3:F14 I18:K19 G8:P8 G14:P14 F16:F29" xr:uid="{00000000-0002-0000-0100-000002000000}"/>
    <dataValidation type="list" allowBlank="1" showInputMessage="1" showErrorMessage="1" errorTitle="Felaktigt värde" error="Ska ha något av värdena:_x000a_Officiell klass 1_x000a_Officiell klass 2_x000a_Officiell klass 3_x000a_Inofficiell" sqref="G3" xr:uid="{64B884DC-35EC-49F5-B284-9645D68E586C}">
      <formula1>"Officiell klass 1,Officiell klass 2,Officiell klass 3,"</formula1>
    </dataValidation>
    <dataValidation operator="equal" allowBlank="1" errorTitle="Felaktigt värde" error="Möjliga värden är:_x000a_Pinne_x000a_KM_x000a_DM" promptTitle="Godkända värden" sqref="K19:K29 K16:K17" xr:uid="{37614752-8161-41EA-A900-AF92A9A74EB8}"/>
    <dataValidation allowBlank="1" showInputMessage="1" showErrorMessage="1" errorTitle="Felaktigt värde" error="Ska ha något av värdena:_x000a_Officiell klass 1_x000a_Officiell klass 2_x000a_Officiell klass 3_x000a_Inofficiell" sqref="H18:H19 G16:G29" xr:uid="{8770C07B-A4BD-478C-AFE3-506A05460324}"/>
    <dataValidation type="list" allowBlank="1" showInputMessage="1" showErrorMessage="1" sqref="E17:E18 E20:E23" xr:uid="{A226FBEA-BA10-4EC1-BF0A-D444A6C76C56}">
      <formula1>"Ja,"</formula1>
    </dataValidation>
    <dataValidation type="list" allowBlank="1" showInputMessage="1" showErrorMessage="1" sqref="F31" xr:uid="{5D0A0004-23B6-4279-8D75-23AFCC536CC7}">
      <formula1>"Ja"</formula1>
    </dataValidation>
    <dataValidation type="list" allowBlank="1" showInputMessage="1" showErrorMessage="1" sqref="E16" xr:uid="{6F3F8063-64DF-4AF9-9AAB-08B06A85A052}">
      <formula1>"1:a,2:a,3:a,"</formula1>
    </dataValidation>
  </dataValidations>
  <pageMargins left="0.75" right="0.75" top="1" bottom="1" header="0.5" footer="0.5"/>
  <pageSetup paperSize="9" orientation="portrait" horizontalDpi="4294967293" r:id="rId1"/>
  <headerFooter alignWithMargins="0">
    <oddFooter>&amp;R&amp;1#&amp;"Arial"&amp;9&amp;K737373Sensitivity: Internal</oddFooter>
  </headerFooter>
  <customProperties>
    <customPr name="_pios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Instruktioner</vt:lpstr>
      <vt:lpstr>Resultat</vt:lpstr>
    </vt:vector>
  </TitlesOfParts>
  <Company>Eget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</dc:creator>
  <cp:lastModifiedBy>Abrahamsson, Thomas</cp:lastModifiedBy>
  <dcterms:created xsi:type="dcterms:W3CDTF">2009-09-19T06:27:17Z</dcterms:created>
  <dcterms:modified xsi:type="dcterms:W3CDTF">2025-01-13T13:07:05Z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83959b5-6a7c-48cb-9049-5554bd26f854_Enabled">
    <vt:lpwstr>true</vt:lpwstr>
  </property>
  <property fmtid="{D5CDD505-2E9C-101B-9397-08002B2CF9AE}" pid="3" name="MSIP_Label_283959b5-6a7c-48cb-9049-5554bd26f854_SetDate">
    <vt:lpwstr>2024-05-07T14:09:17Z</vt:lpwstr>
  </property>
  <property fmtid="{D5CDD505-2E9C-101B-9397-08002B2CF9AE}" pid="4" name="MSIP_Label_283959b5-6a7c-48cb-9049-5554bd26f854_Method">
    <vt:lpwstr>Standard</vt:lpwstr>
  </property>
  <property fmtid="{D5CDD505-2E9C-101B-9397-08002B2CF9AE}" pid="5" name="MSIP_Label_283959b5-6a7c-48cb-9049-5554bd26f854_Name">
    <vt:lpwstr>283959b5-6a7c-48cb-9049-5554bd26f854</vt:lpwstr>
  </property>
  <property fmtid="{D5CDD505-2E9C-101B-9397-08002B2CF9AE}" pid="6" name="MSIP_Label_283959b5-6a7c-48cb-9049-5554bd26f854_SiteId">
    <vt:lpwstr>ce5330fc-da76-4db0-8b83-9dfdd963f09a</vt:lpwstr>
  </property>
  <property fmtid="{D5CDD505-2E9C-101B-9397-08002B2CF9AE}" pid="7" name="MSIP_Label_283959b5-6a7c-48cb-9049-5554bd26f854_ActionId">
    <vt:lpwstr>f47eecff-0f76-43ea-ba72-a9f5f5879d00</vt:lpwstr>
  </property>
  <property fmtid="{D5CDD505-2E9C-101B-9397-08002B2CF9AE}" pid="8" name="MSIP_Label_283959b5-6a7c-48cb-9049-5554bd26f854_ContentBits">
    <vt:lpwstr>2</vt:lpwstr>
  </property>
</Properties>
</file>